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SHARED\Revenues Benefits and Housing\Technical\Revenues Control\Year End\2023-24\CTax\"/>
    </mc:Choice>
  </mc:AlternateContent>
  <bookViews>
    <workbookView xWindow="0" yWindow="0" windowWidth="28800" windowHeight="14100"/>
  </bookViews>
  <sheets>
    <sheet name="Budget 23-24" sheetId="1" r:id="rId1"/>
    <sheet name="Precept 23-24" sheetId="2" r:id="rId2"/>
  </sheets>
  <definedNames>
    <definedName name="_xlnm.Print_Area" localSheetId="1">'Precept 23-24'!$A$1:$O$25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" l="1"/>
  <c r="G15" i="2" s="1"/>
  <c r="G14" i="2"/>
  <c r="F14" i="2"/>
  <c r="G13" i="2"/>
  <c r="F13" i="2"/>
  <c r="F12" i="2"/>
  <c r="G12" i="2" s="1"/>
  <c r="F11" i="2"/>
  <c r="G11" i="2" s="1"/>
  <c r="B11" i="2"/>
  <c r="F10" i="2"/>
  <c r="G10" i="2" s="1"/>
  <c r="G9" i="2"/>
  <c r="F9" i="2"/>
  <c r="B9" i="2"/>
  <c r="M8" i="2"/>
  <c r="F8" i="2"/>
  <c r="G8" i="2" s="1"/>
  <c r="F4" i="2"/>
  <c r="G4" i="2" s="1"/>
  <c r="E4" i="2"/>
  <c r="K3" i="2"/>
  <c r="C98" i="1"/>
  <c r="J32" i="1"/>
  <c r="J31" i="1"/>
  <c r="J30" i="1"/>
  <c r="J28" i="1"/>
  <c r="J27" i="1"/>
  <c r="C7" i="1"/>
  <c r="C18" i="1" s="1"/>
  <c r="L15" i="1" s="1"/>
  <c r="L3" i="1"/>
  <c r="L13" i="1" s="1"/>
  <c r="L17" i="1" s="1"/>
</calcChain>
</file>

<file path=xl/sharedStrings.xml><?xml version="1.0" encoding="utf-8"?>
<sst xmlns="http://schemas.openxmlformats.org/spreadsheetml/2006/main" count="143" uniqueCount="138">
  <si>
    <t>Income</t>
  </si>
  <si>
    <t>BUDGET 23 - 24</t>
  </si>
  <si>
    <t>RESERVES @ 30/11/22</t>
  </si>
  <si>
    <t>Grants received</t>
  </si>
  <si>
    <t>General Fund</t>
  </si>
  <si>
    <t>Miscellaneous Income</t>
  </si>
  <si>
    <t>Earmarked reserves</t>
  </si>
  <si>
    <t>Christmas Lights Income</t>
  </si>
  <si>
    <t>Election Fund</t>
  </si>
  <si>
    <t>Donations received</t>
  </si>
  <si>
    <t>Staff Sickness</t>
  </si>
  <si>
    <t>CAP Salary</t>
  </si>
  <si>
    <t>Bells Contingency</t>
  </si>
  <si>
    <t>Room Hire</t>
  </si>
  <si>
    <t>Environment</t>
  </si>
  <si>
    <t>KGV Hire</t>
  </si>
  <si>
    <t>Bells Boardwalk</t>
  </si>
  <si>
    <t>Burial Income</t>
  </si>
  <si>
    <t>Capital purchase</t>
  </si>
  <si>
    <t>Mayor's Charity</t>
  </si>
  <si>
    <t>Clock Tower</t>
  </si>
  <si>
    <t>Bells Field Income</t>
  </si>
  <si>
    <t>Cemetery expansion</t>
  </si>
  <si>
    <t>Investment Revaluation</t>
  </si>
  <si>
    <t>Precept Received</t>
  </si>
  <si>
    <t>Interest Received</t>
  </si>
  <si>
    <t>Predicted excess Income / Expenditure</t>
  </si>
  <si>
    <t>TIC Income</t>
  </si>
  <si>
    <t>NDP Locality Grant</t>
  </si>
  <si>
    <t>TOTAL Predicted Reserves at 1/4/23</t>
  </si>
  <si>
    <t>Expenditure</t>
  </si>
  <si>
    <t>Staff Salaries</t>
  </si>
  <si>
    <t>Employers N I</t>
  </si>
  <si>
    <t>Employers Pension Cont.</t>
  </si>
  <si>
    <t>Staff Sickness Reserve</t>
  </si>
  <si>
    <t>Training and Conferences</t>
  </si>
  <si>
    <t>Office Maintenance</t>
  </si>
  <si>
    <t>Office Improvements</t>
  </si>
  <si>
    <t>CH</t>
  </si>
  <si>
    <t>Office Rent</t>
  </si>
  <si>
    <t>LS</t>
  </si>
  <si>
    <t>Youth Building</t>
  </si>
  <si>
    <t>Office Business Rates</t>
  </si>
  <si>
    <t>EB</t>
  </si>
  <si>
    <t>Office Household Supplies</t>
  </si>
  <si>
    <t>LJ</t>
  </si>
  <si>
    <t>Office Utilities</t>
  </si>
  <si>
    <t>JP</t>
  </si>
  <si>
    <t>Window Cleaning</t>
  </si>
  <si>
    <t>Website</t>
  </si>
  <si>
    <t>Refreshments and Entertaining</t>
  </si>
  <si>
    <t>Telephone &amp; Broadband</t>
  </si>
  <si>
    <t>Post</t>
  </si>
  <si>
    <t>Photocopying</t>
  </si>
  <si>
    <t>Subscriptions</t>
  </si>
  <si>
    <t>Insurance</t>
  </si>
  <si>
    <t>Stationery</t>
  </si>
  <si>
    <t>Recruitment Advertising</t>
  </si>
  <si>
    <t>General Advertising</t>
  </si>
  <si>
    <t>Statutory Advertising</t>
  </si>
  <si>
    <t>Chairman's Allowance</t>
  </si>
  <si>
    <t>Election Charges</t>
  </si>
  <si>
    <t>Travelling Expenses</t>
  </si>
  <si>
    <t>Council Newsletter</t>
  </si>
  <si>
    <t>Town Events Leaflet</t>
  </si>
  <si>
    <t>NDP</t>
  </si>
  <si>
    <t>Bank Charges</t>
  </si>
  <si>
    <t>Audit</t>
  </si>
  <si>
    <t>Professional Fees</t>
  </si>
  <si>
    <t>Civic Expenditure</t>
  </si>
  <si>
    <t>No 4 Lords Hill Rent</t>
  </si>
  <si>
    <t>No 4 Lords Hill Utilities</t>
  </si>
  <si>
    <t>No 4 Business Rates</t>
  </si>
  <si>
    <t>Emergency Plan</t>
  </si>
  <si>
    <t>CCTV Maintenance &amp; Purchase</t>
  </si>
  <si>
    <t>No 4 Improvements</t>
  </si>
  <si>
    <t>SLA Grant CAB</t>
  </si>
  <si>
    <t>Grants</t>
  </si>
  <si>
    <t>Twinning Project</t>
  </si>
  <si>
    <t>Promotion Video</t>
  </si>
  <si>
    <t>Town Guide</t>
  </si>
  <si>
    <t>Section 137 Payments</t>
  </si>
  <si>
    <t>Street Furniture Purchase</t>
  </si>
  <si>
    <t>Office Equipment</t>
  </si>
  <si>
    <t>Street Furniture Maintenance</t>
  </si>
  <si>
    <t>Clock Tower Maintenance</t>
  </si>
  <si>
    <t>Clock Tower Utilities</t>
  </si>
  <si>
    <t>Bells Field Improvements</t>
  </si>
  <si>
    <t>Bells Field Maintenance</t>
  </si>
  <si>
    <t>KGV Utilities</t>
  </si>
  <si>
    <t>KGV Maintenance</t>
  </si>
  <si>
    <t>KGV Improvements</t>
  </si>
  <si>
    <t>Cemetery Utilities</t>
  </si>
  <si>
    <t>Cemetery Grave Expenditure</t>
  </si>
  <si>
    <t>Cemetery Maintenance</t>
  </si>
  <si>
    <t>Cemetery Improvements</t>
  </si>
  <si>
    <t>TIC Expenditure</t>
  </si>
  <si>
    <t>TIC Goods</t>
  </si>
  <si>
    <t>Town Centre Flower Contract</t>
  </si>
  <si>
    <t>Events</t>
  </si>
  <si>
    <t>Town Centre Maintenance</t>
  </si>
  <si>
    <t>Town Centre Improvements</t>
  </si>
  <si>
    <t xml:space="preserve">Parish Maintenance </t>
  </si>
  <si>
    <t>Bus Shelter Maintenance</t>
  </si>
  <si>
    <t>Bus Shelter Purchase</t>
  </si>
  <si>
    <t>Covid-19 Fund</t>
  </si>
  <si>
    <t xml:space="preserve">Parish Improvements </t>
  </si>
  <si>
    <t>Grass Cutting Community Areas</t>
  </si>
  <si>
    <t>Play Area Inspection and Maintenance</t>
  </si>
  <si>
    <t>Promotion Items</t>
  </si>
  <si>
    <t>SLA Youth Association</t>
  </si>
  <si>
    <t>Precept</t>
  </si>
  <si>
    <t>2022/23</t>
  </si>
  <si>
    <t>Actual</t>
  </si>
  <si>
    <t>Yr on Yr % Variance exc. Taxbase</t>
  </si>
  <si>
    <t>With Taxbase</t>
  </si>
  <si>
    <t>2023/24</t>
  </si>
  <si>
    <t>Proposal</t>
  </si>
  <si>
    <t>Total budget - income and £185,872 from reserves*</t>
  </si>
  <si>
    <t>*or consideration of a Public Works Loan</t>
  </si>
  <si>
    <t>Examples:</t>
  </si>
  <si>
    <t>%</t>
  </si>
  <si>
    <t>Total Budgeted Expenditure - £691,510</t>
  </si>
  <si>
    <t>Taxbase</t>
  </si>
  <si>
    <t>£425K</t>
  </si>
  <si>
    <t>Budgeted income - £40,638 plus precept of £465,000</t>
  </si>
  <si>
    <t>D Band</t>
  </si>
  <si>
    <t>£430K</t>
  </si>
  <si>
    <t>Shortfall - £185,872</t>
  </si>
  <si>
    <t>£435K</t>
  </si>
  <si>
    <t>per week</t>
  </si>
  <si>
    <t>£440K</t>
  </si>
  <si>
    <t>At 3.33% rise cost per week is £0.02- 2p/week</t>
  </si>
  <si>
    <t>£445K</t>
  </si>
  <si>
    <t>£450K</t>
  </si>
  <si>
    <t>£455K</t>
  </si>
  <si>
    <t>£460K</t>
  </si>
  <si>
    <t>0% = £450,000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</si>
</sst>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Times New Roman"/>
      <family val="1"/>
    </font>
    <font>
      <b/>
      <u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1" fontId="5" fillId="0" borderId="0" xfId="0" applyNumberFormat="1" applyFont="1"/>
    <xf numFmtId="164" fontId="2" fillId="0" borderId="1" xfId="0" applyNumberFormat="1" applyFont="1" applyBorder="1"/>
    <xf numFmtId="165" fontId="2" fillId="0" borderId="0" xfId="0" applyNumberFormat="1" applyFont="1"/>
    <xf numFmtId="164" fontId="6" fillId="2" borderId="2" xfId="0" applyNumberFormat="1" applyFont="1" applyFill="1" applyBorder="1"/>
    <xf numFmtId="1" fontId="2" fillId="0" borderId="0" xfId="0" applyNumberFormat="1" applyFont="1"/>
    <xf numFmtId="0" fontId="8" fillId="0" borderId="0" xfId="0" applyFont="1" applyAlignment="1">
      <alignment vertical="center"/>
    </xf>
    <xf numFmtId="1" fontId="0" fillId="0" borderId="0" xfId="0" applyNumberFormat="1"/>
    <xf numFmtId="0" fontId="3" fillId="0" borderId="0" xfId="0" applyFont="1"/>
    <xf numFmtId="1" fontId="3" fillId="0" borderId="0" xfId="0" applyNumberFormat="1" applyFont="1"/>
    <xf numFmtId="3" fontId="5" fillId="0" borderId="0" xfId="0" applyNumberFormat="1" applyFont="1"/>
    <xf numFmtId="0" fontId="2" fillId="0" borderId="0" xfId="0" applyFont="1"/>
    <xf numFmtId="0" fontId="6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6" fontId="14" fillId="0" borderId="0" xfId="0" applyNumberFormat="1" applyFont="1" applyAlignment="1">
      <alignment horizontal="center"/>
    </xf>
    <xf numFmtId="0" fontId="15" fillId="0" borderId="0" xfId="0" applyFont="1" applyAlignment="1">
      <alignment wrapText="1"/>
    </xf>
    <xf numFmtId="6" fontId="16" fillId="0" borderId="0" xfId="0" applyNumberFormat="1" applyFont="1"/>
    <xf numFmtId="6" fontId="14" fillId="2" borderId="0" xfId="0" applyNumberFormat="1" applyFont="1" applyFill="1" applyAlignment="1">
      <alignment horizontal="center"/>
    </xf>
    <xf numFmtId="10" fontId="17" fillId="2" borderId="0" xfId="1" applyNumberFormat="1" applyFont="1" applyFill="1" applyAlignment="1">
      <alignment horizontal="center" vertical="center"/>
    </xf>
    <xf numFmtId="2" fontId="14" fillId="0" borderId="0" xfId="0" applyNumberFormat="1" applyFont="1"/>
    <xf numFmtId="2" fontId="14" fillId="2" borderId="2" xfId="0" applyNumberFormat="1" applyFont="1" applyFill="1" applyBorder="1" applyAlignment="1">
      <alignment horizontal="center"/>
    </xf>
    <xf numFmtId="6" fontId="0" fillId="0" borderId="0" xfId="0" applyNumberFormat="1" applyAlignment="1">
      <alignment horizontal="center"/>
    </xf>
    <xf numFmtId="9" fontId="0" fillId="0" borderId="0" xfId="0" applyNumberFormat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0" fillId="3" borderId="3" xfId="0" applyFill="1" applyBorder="1"/>
    <xf numFmtId="2" fontId="0" fillId="3" borderId="3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8" fontId="0" fillId="3" borderId="3" xfId="0" applyNumberFormat="1" applyFill="1" applyBorder="1"/>
    <xf numFmtId="0" fontId="18" fillId="0" borderId="0" xfId="0" applyFont="1"/>
    <xf numFmtId="164" fontId="2" fillId="0" borderId="0" xfId="0" applyNumberFormat="1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tabSelected="1" workbookViewId="0">
      <selection activeCell="I5" sqref="I5"/>
    </sheetView>
  </sheetViews>
  <sheetFormatPr defaultRowHeight="15" x14ac:dyDescent="0.25"/>
  <cols>
    <col min="2" max="2" width="30.140625" bestFit="1" customWidth="1"/>
    <col min="3" max="3" width="13.85546875" bestFit="1" customWidth="1"/>
    <col min="9" max="9" width="15.42578125" bestFit="1" customWidth="1"/>
    <col min="12" max="12" width="11.5703125" bestFit="1" customWidth="1"/>
    <col min="13" max="13" width="11.85546875" customWidth="1"/>
  </cols>
  <sheetData>
    <row r="2" spans="1:13" x14ac:dyDescent="0.25">
      <c r="A2" s="1" t="s">
        <v>0</v>
      </c>
      <c r="C2" s="2" t="s">
        <v>1</v>
      </c>
      <c r="H2" s="1" t="s">
        <v>2</v>
      </c>
    </row>
    <row r="3" spans="1:13" x14ac:dyDescent="0.25">
      <c r="A3">
        <v>1000</v>
      </c>
      <c r="B3" t="s">
        <v>3</v>
      </c>
      <c r="C3" s="3">
        <v>20000</v>
      </c>
      <c r="H3" t="s">
        <v>4</v>
      </c>
      <c r="L3" s="4">
        <f>311083+48260-90000</f>
        <v>269343</v>
      </c>
    </row>
    <row r="4" spans="1:13" x14ac:dyDescent="0.25">
      <c r="A4">
        <v>1001</v>
      </c>
      <c r="B4" t="s">
        <v>5</v>
      </c>
      <c r="C4" s="3">
        <v>0</v>
      </c>
      <c r="H4" t="s">
        <v>6</v>
      </c>
      <c r="L4" s="4">
        <v>354139</v>
      </c>
    </row>
    <row r="5" spans="1:13" x14ac:dyDescent="0.25">
      <c r="A5">
        <v>1002</v>
      </c>
      <c r="B5" t="s">
        <v>7</v>
      </c>
      <c r="C5" s="3">
        <v>0</v>
      </c>
      <c r="I5" s="3" t="s">
        <v>8</v>
      </c>
      <c r="M5" s="4">
        <v>4000</v>
      </c>
    </row>
    <row r="6" spans="1:13" x14ac:dyDescent="0.25">
      <c r="A6">
        <v>1003</v>
      </c>
      <c r="B6" t="s">
        <v>9</v>
      </c>
      <c r="C6" s="3">
        <v>0</v>
      </c>
      <c r="I6" s="3" t="s">
        <v>10</v>
      </c>
      <c r="M6" s="4">
        <v>2500</v>
      </c>
    </row>
    <row r="7" spans="1:13" x14ac:dyDescent="0.25">
      <c r="A7">
        <v>1004</v>
      </c>
      <c r="B7" t="s">
        <v>11</v>
      </c>
      <c r="C7" s="5">
        <f>9931/12*5</f>
        <v>4137.916666666667</v>
      </c>
      <c r="I7" s="3" t="s">
        <v>12</v>
      </c>
      <c r="M7" s="4">
        <v>40000</v>
      </c>
    </row>
    <row r="8" spans="1:13" x14ac:dyDescent="0.25">
      <c r="A8">
        <v>1010</v>
      </c>
      <c r="B8" t="s">
        <v>13</v>
      </c>
      <c r="C8" s="3">
        <v>500</v>
      </c>
      <c r="I8" s="3" t="s">
        <v>14</v>
      </c>
      <c r="M8" s="4">
        <v>4139</v>
      </c>
    </row>
    <row r="9" spans="1:13" x14ac:dyDescent="0.25">
      <c r="A9">
        <v>1020</v>
      </c>
      <c r="B9" t="s">
        <v>15</v>
      </c>
      <c r="C9" s="3">
        <v>1500</v>
      </c>
      <c r="I9" s="3" t="s">
        <v>16</v>
      </c>
      <c r="M9" s="4">
        <v>13500</v>
      </c>
    </row>
    <row r="10" spans="1:13" x14ac:dyDescent="0.25">
      <c r="A10">
        <v>1050</v>
      </c>
      <c r="B10" t="s">
        <v>17</v>
      </c>
      <c r="C10" s="3">
        <v>0</v>
      </c>
      <c r="I10" s="3" t="s">
        <v>18</v>
      </c>
      <c r="M10" s="4">
        <v>200000</v>
      </c>
    </row>
    <row r="11" spans="1:13" x14ac:dyDescent="0.25">
      <c r="A11">
        <v>1080</v>
      </c>
      <c r="B11" t="s">
        <v>19</v>
      </c>
      <c r="C11" s="3">
        <v>0</v>
      </c>
      <c r="I11" t="s">
        <v>20</v>
      </c>
      <c r="M11" s="4">
        <v>75000</v>
      </c>
    </row>
    <row r="12" spans="1:13" x14ac:dyDescent="0.25">
      <c r="A12">
        <v>1081</v>
      </c>
      <c r="B12" t="s">
        <v>21</v>
      </c>
      <c r="C12" s="3">
        <v>0</v>
      </c>
      <c r="I12" s="3" t="s">
        <v>22</v>
      </c>
      <c r="M12" s="4">
        <v>15000</v>
      </c>
    </row>
    <row r="13" spans="1:13" ht="15.75" thickBot="1" x14ac:dyDescent="0.3">
      <c r="A13">
        <v>1100</v>
      </c>
      <c r="B13" t="s">
        <v>23</v>
      </c>
      <c r="C13" s="3">
        <v>0</v>
      </c>
      <c r="L13" s="6">
        <f>SUM(L3:L12)</f>
        <v>623482</v>
      </c>
    </row>
    <row r="14" spans="1:13" x14ac:dyDescent="0.25">
      <c r="A14">
        <v>1176</v>
      </c>
      <c r="B14" t="s">
        <v>24</v>
      </c>
      <c r="C14" s="3">
        <v>465000</v>
      </c>
    </row>
    <row r="15" spans="1:13" x14ac:dyDescent="0.25">
      <c r="A15">
        <v>1190</v>
      </c>
      <c r="B15" t="s">
        <v>25</v>
      </c>
      <c r="C15" s="3">
        <v>0</v>
      </c>
      <c r="H15" t="s">
        <v>26</v>
      </c>
      <c r="L15" s="7">
        <f>SUM(C18-C98)</f>
        <v>-185872.08333333331</v>
      </c>
    </row>
    <row r="16" spans="1:13" ht="15.75" thickBot="1" x14ac:dyDescent="0.3">
      <c r="A16">
        <v>1191</v>
      </c>
      <c r="B16" t="s">
        <v>27</v>
      </c>
      <c r="C16" s="3">
        <v>4500</v>
      </c>
    </row>
    <row r="17" spans="1:12" ht="15.75" thickBot="1" x14ac:dyDescent="0.3">
      <c r="A17">
        <v>1200</v>
      </c>
      <c r="B17" t="s">
        <v>28</v>
      </c>
      <c r="C17" s="3">
        <v>10000</v>
      </c>
      <c r="H17" t="s">
        <v>29</v>
      </c>
      <c r="L17" s="8">
        <f>SUM(L13+L15)</f>
        <v>437609.91666666669</v>
      </c>
    </row>
    <row r="18" spans="1:12" x14ac:dyDescent="0.25">
      <c r="C18" s="9">
        <f>SUM(C3:C17)</f>
        <v>505637.91666666669</v>
      </c>
      <c r="H18" s="3"/>
      <c r="I18" s="3"/>
      <c r="J18" s="3"/>
    </row>
    <row r="19" spans="1:12" x14ac:dyDescent="0.25">
      <c r="H19" s="3"/>
      <c r="I19" s="3"/>
      <c r="J19" s="3"/>
    </row>
    <row r="20" spans="1:12" x14ac:dyDescent="0.25">
      <c r="A20" s="40" t="s">
        <v>30</v>
      </c>
      <c r="B20" s="40"/>
      <c r="C20" s="2" t="s">
        <v>1</v>
      </c>
      <c r="H20" s="3"/>
      <c r="I20" s="3"/>
      <c r="J20" s="3"/>
    </row>
    <row r="21" spans="1:12" x14ac:dyDescent="0.25">
      <c r="A21" s="10">
        <v>4000</v>
      </c>
      <c r="B21" s="10" t="s">
        <v>31</v>
      </c>
      <c r="C21" s="11">
        <v>109000</v>
      </c>
      <c r="H21" s="3"/>
      <c r="I21" s="3"/>
      <c r="J21" s="3"/>
    </row>
    <row r="22" spans="1:12" x14ac:dyDescent="0.25">
      <c r="A22" s="10">
        <v>4001</v>
      </c>
      <c r="B22" s="10" t="s">
        <v>32</v>
      </c>
      <c r="C22">
        <v>6650</v>
      </c>
      <c r="H22" s="3"/>
      <c r="I22" s="3"/>
      <c r="J22" s="3"/>
    </row>
    <row r="23" spans="1:12" x14ac:dyDescent="0.25">
      <c r="A23" s="10">
        <v>4002</v>
      </c>
      <c r="B23" t="s">
        <v>33</v>
      </c>
      <c r="C23">
        <v>15850</v>
      </c>
      <c r="H23" s="3"/>
      <c r="I23" s="3"/>
      <c r="J23" s="3"/>
    </row>
    <row r="24" spans="1:12" x14ac:dyDescent="0.25">
      <c r="A24" s="10">
        <v>4004</v>
      </c>
      <c r="B24" s="10" t="s">
        <v>34</v>
      </c>
      <c r="C24">
        <v>500</v>
      </c>
      <c r="E24" s="3"/>
      <c r="F24" s="3"/>
      <c r="G24" s="3"/>
      <c r="H24" s="41"/>
      <c r="I24" s="41"/>
      <c r="J24" s="3"/>
    </row>
    <row r="25" spans="1:12" x14ac:dyDescent="0.25">
      <c r="A25" s="10">
        <v>4008</v>
      </c>
      <c r="B25" s="10" t="s">
        <v>35</v>
      </c>
      <c r="C25" s="3">
        <v>3000</v>
      </c>
      <c r="E25" s="3"/>
      <c r="F25" s="3"/>
      <c r="G25" s="3"/>
      <c r="H25" s="42"/>
      <c r="I25" s="42"/>
    </row>
    <row r="26" spans="1:12" x14ac:dyDescent="0.25">
      <c r="A26" s="10">
        <v>4009</v>
      </c>
      <c r="B26" s="10" t="s">
        <v>36</v>
      </c>
      <c r="C26" s="3">
        <v>1000</v>
      </c>
      <c r="H26" s="42"/>
      <c r="I26" s="42"/>
    </row>
    <row r="27" spans="1:12" x14ac:dyDescent="0.25">
      <c r="A27" s="10">
        <v>4010</v>
      </c>
      <c r="B27" s="10" t="s">
        <v>37</v>
      </c>
      <c r="C27" s="3">
        <v>500</v>
      </c>
      <c r="H27" s="12" t="s">
        <v>38</v>
      </c>
      <c r="I27" s="12">
        <v>1000</v>
      </c>
      <c r="J27" s="13">
        <f>I27/37*32</f>
        <v>864.8648648648649</v>
      </c>
    </row>
    <row r="28" spans="1:12" x14ac:dyDescent="0.25">
      <c r="A28" s="10">
        <v>4011</v>
      </c>
      <c r="B28" s="10" t="s">
        <v>39</v>
      </c>
      <c r="C28" s="3">
        <v>12500</v>
      </c>
      <c r="H28" s="12" t="s">
        <v>40</v>
      </c>
      <c r="I28" s="12">
        <v>2000</v>
      </c>
      <c r="J28" s="13">
        <f>I28/37*34.75</f>
        <v>1878.3783783783786</v>
      </c>
    </row>
    <row r="29" spans="1:12" x14ac:dyDescent="0.25">
      <c r="A29" s="10">
        <v>4012</v>
      </c>
      <c r="B29" s="10" t="s">
        <v>41</v>
      </c>
      <c r="C29" s="3">
        <v>5000</v>
      </c>
      <c r="H29" s="12"/>
      <c r="I29" s="12"/>
      <c r="J29" s="13"/>
    </row>
    <row r="30" spans="1:12" x14ac:dyDescent="0.25">
      <c r="A30" s="10">
        <v>4013</v>
      </c>
      <c r="B30" s="10" t="s">
        <v>42</v>
      </c>
      <c r="C30" s="3">
        <v>4650</v>
      </c>
      <c r="H30" s="12" t="s">
        <v>43</v>
      </c>
      <c r="I30" s="12">
        <v>500</v>
      </c>
      <c r="J30" s="13">
        <f>I30/37*12</f>
        <v>162.16216216216216</v>
      </c>
    </row>
    <row r="31" spans="1:12" x14ac:dyDescent="0.25">
      <c r="A31" s="10">
        <v>4014</v>
      </c>
      <c r="B31" s="10" t="s">
        <v>44</v>
      </c>
      <c r="C31" s="3">
        <v>2200</v>
      </c>
      <c r="H31" s="12" t="s">
        <v>45</v>
      </c>
      <c r="I31" s="12">
        <v>500</v>
      </c>
      <c r="J31" s="13">
        <f>I31/37*15</f>
        <v>202.70270270270271</v>
      </c>
    </row>
    <row r="32" spans="1:12" x14ac:dyDescent="0.25">
      <c r="A32" s="10">
        <v>4015</v>
      </c>
      <c r="B32" s="10" t="s">
        <v>46</v>
      </c>
      <c r="C32" s="3">
        <v>8000</v>
      </c>
      <c r="H32" s="12" t="s">
        <v>47</v>
      </c>
      <c r="I32" s="12">
        <v>500</v>
      </c>
      <c r="J32" s="13">
        <f>(I32/37*15)/12*5</f>
        <v>84.459459459459453</v>
      </c>
    </row>
    <row r="33" spans="1:3" x14ac:dyDescent="0.25">
      <c r="A33" s="10">
        <v>4016</v>
      </c>
      <c r="B33" s="10" t="s">
        <v>48</v>
      </c>
      <c r="C33" s="3">
        <v>460</v>
      </c>
    </row>
    <row r="34" spans="1:3" x14ac:dyDescent="0.25">
      <c r="A34" s="10">
        <v>4017</v>
      </c>
      <c r="B34" s="10" t="s">
        <v>49</v>
      </c>
      <c r="C34" s="3">
        <v>500</v>
      </c>
    </row>
    <row r="35" spans="1:3" x14ac:dyDescent="0.25">
      <c r="A35" s="10">
        <v>4020</v>
      </c>
      <c r="B35" s="10" t="s">
        <v>50</v>
      </c>
      <c r="C35" s="3">
        <v>200</v>
      </c>
    </row>
    <row r="36" spans="1:3" x14ac:dyDescent="0.25">
      <c r="A36" s="10">
        <v>4021</v>
      </c>
      <c r="B36" s="10" t="s">
        <v>51</v>
      </c>
      <c r="C36" s="3">
        <v>2500</v>
      </c>
    </row>
    <row r="37" spans="1:3" x14ac:dyDescent="0.25">
      <c r="A37" s="10">
        <v>4022</v>
      </c>
      <c r="B37" s="10" t="s">
        <v>52</v>
      </c>
      <c r="C37" s="3">
        <v>200</v>
      </c>
    </row>
    <row r="38" spans="1:3" x14ac:dyDescent="0.25">
      <c r="A38" s="10">
        <v>4023</v>
      </c>
      <c r="B38" s="10" t="s">
        <v>53</v>
      </c>
      <c r="C38" s="3">
        <v>2700</v>
      </c>
    </row>
    <row r="39" spans="1:3" x14ac:dyDescent="0.25">
      <c r="A39" s="10">
        <v>4024</v>
      </c>
      <c r="B39" s="10" t="s">
        <v>54</v>
      </c>
      <c r="C39" s="3">
        <v>3700</v>
      </c>
    </row>
    <row r="40" spans="1:3" x14ac:dyDescent="0.25">
      <c r="A40" s="10">
        <v>4025</v>
      </c>
      <c r="B40" s="10" t="s">
        <v>55</v>
      </c>
      <c r="C40" s="3">
        <v>10500</v>
      </c>
    </row>
    <row r="41" spans="1:3" x14ac:dyDescent="0.25">
      <c r="A41" s="10">
        <v>4026</v>
      </c>
      <c r="B41" s="10" t="s">
        <v>56</v>
      </c>
      <c r="C41" s="3">
        <v>1700</v>
      </c>
    </row>
    <row r="42" spans="1:3" x14ac:dyDescent="0.25">
      <c r="A42" s="10">
        <v>4030</v>
      </c>
      <c r="B42" s="10" t="s">
        <v>57</v>
      </c>
      <c r="C42" s="3">
        <v>250</v>
      </c>
    </row>
    <row r="43" spans="1:3" x14ac:dyDescent="0.25">
      <c r="A43" s="10">
        <v>4031</v>
      </c>
      <c r="B43" s="10" t="s">
        <v>58</v>
      </c>
      <c r="C43" s="3">
        <v>600</v>
      </c>
    </row>
    <row r="44" spans="1:3" x14ac:dyDescent="0.25">
      <c r="A44" s="10">
        <v>4032</v>
      </c>
      <c r="B44" s="10" t="s">
        <v>59</v>
      </c>
      <c r="C44" s="3">
        <v>250</v>
      </c>
    </row>
    <row r="45" spans="1:3" x14ac:dyDescent="0.25">
      <c r="A45" s="10">
        <v>4033</v>
      </c>
      <c r="B45" s="10" t="s">
        <v>60</v>
      </c>
      <c r="C45" s="3">
        <v>200</v>
      </c>
    </row>
    <row r="46" spans="1:3" x14ac:dyDescent="0.25">
      <c r="A46" s="10">
        <v>4034</v>
      </c>
      <c r="B46" s="10" t="s">
        <v>61</v>
      </c>
      <c r="C46" s="3">
        <v>11000</v>
      </c>
    </row>
    <row r="47" spans="1:3" x14ac:dyDescent="0.25">
      <c r="A47" s="10">
        <v>4035</v>
      </c>
      <c r="B47" s="10" t="s">
        <v>62</v>
      </c>
      <c r="C47" s="3">
        <v>150</v>
      </c>
    </row>
    <row r="48" spans="1:3" x14ac:dyDescent="0.25">
      <c r="A48" s="10">
        <v>4037</v>
      </c>
      <c r="B48" s="10" t="s">
        <v>63</v>
      </c>
      <c r="C48" s="3">
        <v>1000</v>
      </c>
    </row>
    <row r="49" spans="1:3" x14ac:dyDescent="0.25">
      <c r="A49" s="10">
        <v>4038</v>
      </c>
      <c r="B49" s="10" t="s">
        <v>64</v>
      </c>
      <c r="C49" s="3">
        <v>1600</v>
      </c>
    </row>
    <row r="50" spans="1:3" x14ac:dyDescent="0.25">
      <c r="A50" s="10">
        <v>4039</v>
      </c>
      <c r="B50" s="10" t="s">
        <v>65</v>
      </c>
      <c r="C50" s="3">
        <v>10000</v>
      </c>
    </row>
    <row r="51" spans="1:3" x14ac:dyDescent="0.25">
      <c r="A51" s="10">
        <v>4050</v>
      </c>
      <c r="B51" s="10" t="s">
        <v>66</v>
      </c>
      <c r="C51" s="3">
        <v>100</v>
      </c>
    </row>
    <row r="52" spans="1:3" x14ac:dyDescent="0.25">
      <c r="A52" s="10">
        <v>4057</v>
      </c>
      <c r="B52" s="10" t="s">
        <v>67</v>
      </c>
      <c r="C52" s="3">
        <v>1500</v>
      </c>
    </row>
    <row r="53" spans="1:3" x14ac:dyDescent="0.25">
      <c r="A53" s="10">
        <v>4058</v>
      </c>
      <c r="B53" s="10" t="s">
        <v>68</v>
      </c>
      <c r="C53" s="3">
        <v>28000</v>
      </c>
    </row>
    <row r="54" spans="1:3" x14ac:dyDescent="0.25">
      <c r="A54" s="10">
        <v>4070</v>
      </c>
      <c r="B54" s="10" t="s">
        <v>69</v>
      </c>
      <c r="C54" s="3">
        <v>1000</v>
      </c>
    </row>
    <row r="55" spans="1:3" x14ac:dyDescent="0.25">
      <c r="A55" s="10">
        <v>4075</v>
      </c>
      <c r="B55" s="10" t="s">
        <v>19</v>
      </c>
      <c r="C55" s="3">
        <v>0</v>
      </c>
    </row>
    <row r="56" spans="1:3" x14ac:dyDescent="0.25">
      <c r="A56" s="10">
        <v>4081</v>
      </c>
      <c r="B56" s="10" t="s">
        <v>70</v>
      </c>
      <c r="C56" s="3">
        <v>8500</v>
      </c>
    </row>
    <row r="57" spans="1:3" x14ac:dyDescent="0.25">
      <c r="A57" s="10">
        <v>4082</v>
      </c>
      <c r="B57" s="10" t="s">
        <v>71</v>
      </c>
      <c r="C57" s="3">
        <v>2200</v>
      </c>
    </row>
    <row r="58" spans="1:3" x14ac:dyDescent="0.25">
      <c r="A58" s="10">
        <v>4083</v>
      </c>
      <c r="B58" s="10" t="s">
        <v>72</v>
      </c>
      <c r="C58" s="3">
        <v>1200</v>
      </c>
    </row>
    <row r="59" spans="1:3" x14ac:dyDescent="0.25">
      <c r="A59" s="10">
        <v>4084</v>
      </c>
      <c r="B59" s="10" t="s">
        <v>73</v>
      </c>
      <c r="C59" s="3">
        <v>250</v>
      </c>
    </row>
    <row r="60" spans="1:3" x14ac:dyDescent="0.25">
      <c r="A60" s="10">
        <v>4100</v>
      </c>
      <c r="B60" s="10" t="s">
        <v>74</v>
      </c>
      <c r="C60" s="3">
        <v>6100</v>
      </c>
    </row>
    <row r="61" spans="1:3" x14ac:dyDescent="0.25">
      <c r="A61" s="10">
        <v>4101</v>
      </c>
      <c r="B61" s="10" t="s">
        <v>75</v>
      </c>
      <c r="C61" s="3">
        <v>250</v>
      </c>
    </row>
    <row r="62" spans="1:3" x14ac:dyDescent="0.25">
      <c r="A62" s="10">
        <v>4102</v>
      </c>
      <c r="B62" s="10" t="s">
        <v>76</v>
      </c>
      <c r="C62" s="3">
        <v>5000</v>
      </c>
    </row>
    <row r="63" spans="1:3" x14ac:dyDescent="0.25">
      <c r="A63" s="10">
        <v>4103</v>
      </c>
      <c r="B63" s="10" t="s">
        <v>77</v>
      </c>
      <c r="C63" s="3">
        <v>10000</v>
      </c>
    </row>
    <row r="64" spans="1:3" x14ac:dyDescent="0.25">
      <c r="A64" s="10">
        <v>4104</v>
      </c>
      <c r="B64" s="10" t="s">
        <v>78</v>
      </c>
      <c r="C64" s="3">
        <v>7000</v>
      </c>
    </row>
    <row r="65" spans="1:8" x14ac:dyDescent="0.25">
      <c r="A65" s="10">
        <v>4107</v>
      </c>
      <c r="B65" s="10" t="s">
        <v>79</v>
      </c>
      <c r="C65" s="3">
        <v>500</v>
      </c>
    </row>
    <row r="66" spans="1:8" x14ac:dyDescent="0.25">
      <c r="A66" s="10">
        <v>4110</v>
      </c>
      <c r="B66" s="10" t="s">
        <v>80</v>
      </c>
      <c r="C66" s="3">
        <v>1000</v>
      </c>
    </row>
    <row r="67" spans="1:8" x14ac:dyDescent="0.25">
      <c r="A67" s="10">
        <v>4125</v>
      </c>
      <c r="B67" s="10" t="s">
        <v>81</v>
      </c>
      <c r="C67" s="3">
        <v>0</v>
      </c>
    </row>
    <row r="68" spans="1:8" x14ac:dyDescent="0.25">
      <c r="A68" s="10">
        <v>4149</v>
      </c>
      <c r="B68" s="10" t="s">
        <v>82</v>
      </c>
      <c r="C68" s="3">
        <v>1000</v>
      </c>
    </row>
    <row r="69" spans="1:8" x14ac:dyDescent="0.25">
      <c r="A69" s="10">
        <v>4151</v>
      </c>
      <c r="B69" s="10" t="s">
        <v>83</v>
      </c>
      <c r="C69" s="3">
        <v>3000</v>
      </c>
    </row>
    <row r="70" spans="1:8" x14ac:dyDescent="0.25">
      <c r="A70" s="10">
        <v>4153</v>
      </c>
      <c r="B70" s="10" t="s">
        <v>84</v>
      </c>
      <c r="C70" s="3">
        <v>500</v>
      </c>
    </row>
    <row r="71" spans="1:8" x14ac:dyDescent="0.25">
      <c r="A71" s="10">
        <v>4175</v>
      </c>
      <c r="B71" s="10" t="s">
        <v>85</v>
      </c>
      <c r="C71" s="14">
        <v>85000</v>
      </c>
      <c r="D71" s="15"/>
      <c r="E71" s="15"/>
      <c r="F71" s="15"/>
      <c r="G71" s="15"/>
      <c r="H71" s="16"/>
    </row>
    <row r="72" spans="1:8" x14ac:dyDescent="0.25">
      <c r="A72" s="10">
        <v>4176</v>
      </c>
      <c r="B72" s="10" t="s">
        <v>86</v>
      </c>
      <c r="C72" s="3">
        <v>2800</v>
      </c>
    </row>
    <row r="73" spans="1:8" x14ac:dyDescent="0.25">
      <c r="A73" s="10">
        <v>4200</v>
      </c>
      <c r="B73" s="10" t="s">
        <v>87</v>
      </c>
      <c r="C73" s="3">
        <v>25000</v>
      </c>
    </row>
    <row r="74" spans="1:8" x14ac:dyDescent="0.25">
      <c r="A74" s="10">
        <v>4201</v>
      </c>
      <c r="B74" t="s">
        <v>88</v>
      </c>
      <c r="C74" s="3">
        <v>42000</v>
      </c>
    </row>
    <row r="75" spans="1:8" x14ac:dyDescent="0.25">
      <c r="A75" s="10">
        <v>4210</v>
      </c>
      <c r="B75" s="10" t="s">
        <v>89</v>
      </c>
      <c r="C75" s="3">
        <v>2000</v>
      </c>
    </row>
    <row r="76" spans="1:8" x14ac:dyDescent="0.25">
      <c r="A76" s="10">
        <v>4211</v>
      </c>
      <c r="B76" s="10" t="s">
        <v>90</v>
      </c>
      <c r="C76" s="3">
        <v>5000</v>
      </c>
    </row>
    <row r="77" spans="1:8" x14ac:dyDescent="0.25">
      <c r="A77" s="10">
        <v>4212</v>
      </c>
      <c r="B77" s="10" t="s">
        <v>91</v>
      </c>
      <c r="C77" s="3">
        <v>10000</v>
      </c>
    </row>
    <row r="78" spans="1:8" x14ac:dyDescent="0.25">
      <c r="A78" s="10">
        <v>4226</v>
      </c>
      <c r="B78" s="10" t="s">
        <v>92</v>
      </c>
      <c r="C78" s="3">
        <v>2200</v>
      </c>
    </row>
    <row r="79" spans="1:8" x14ac:dyDescent="0.25">
      <c r="A79" s="10">
        <v>4228</v>
      </c>
      <c r="B79" s="10" t="s">
        <v>93</v>
      </c>
      <c r="C79" s="3">
        <v>4000</v>
      </c>
    </row>
    <row r="80" spans="1:8" x14ac:dyDescent="0.25">
      <c r="A80" s="10">
        <v>4230</v>
      </c>
      <c r="B80" s="10" t="s">
        <v>94</v>
      </c>
      <c r="C80" s="3">
        <v>10000</v>
      </c>
    </row>
    <row r="81" spans="1:3" x14ac:dyDescent="0.25">
      <c r="A81" s="10">
        <v>4231</v>
      </c>
      <c r="B81" s="10" t="s">
        <v>95</v>
      </c>
      <c r="C81" s="3">
        <v>20000</v>
      </c>
    </row>
    <row r="82" spans="1:3" x14ac:dyDescent="0.25">
      <c r="A82" s="10">
        <v>4249</v>
      </c>
      <c r="B82" s="10" t="s">
        <v>96</v>
      </c>
      <c r="C82" s="3">
        <v>2000</v>
      </c>
    </row>
    <row r="83" spans="1:3" x14ac:dyDescent="0.25">
      <c r="A83" s="10">
        <v>4250</v>
      </c>
      <c r="B83" s="10" t="s">
        <v>97</v>
      </c>
      <c r="C83" s="3">
        <v>2500</v>
      </c>
    </row>
    <row r="84" spans="1:3" x14ac:dyDescent="0.25">
      <c r="A84" s="10">
        <v>4251</v>
      </c>
      <c r="B84" s="10" t="s">
        <v>98</v>
      </c>
      <c r="C84" s="3">
        <v>8500</v>
      </c>
    </row>
    <row r="85" spans="1:3" x14ac:dyDescent="0.25">
      <c r="A85" s="10">
        <v>4252</v>
      </c>
      <c r="B85" s="10" t="s">
        <v>99</v>
      </c>
      <c r="C85" s="3">
        <v>78000</v>
      </c>
    </row>
    <row r="86" spans="1:3" x14ac:dyDescent="0.25">
      <c r="A86" s="10">
        <v>4253</v>
      </c>
      <c r="B86" s="10" t="s">
        <v>100</v>
      </c>
      <c r="C86" s="3">
        <v>1500</v>
      </c>
    </row>
    <row r="87" spans="1:3" x14ac:dyDescent="0.25">
      <c r="A87" s="10">
        <v>4258</v>
      </c>
      <c r="B87" s="10" t="s">
        <v>101</v>
      </c>
      <c r="C87" s="3">
        <v>25000</v>
      </c>
    </row>
    <row r="88" spans="1:3" x14ac:dyDescent="0.25">
      <c r="A88" s="10">
        <v>4259</v>
      </c>
      <c r="B88" t="s">
        <v>14</v>
      </c>
      <c r="C88" s="3">
        <v>10000</v>
      </c>
    </row>
    <row r="89" spans="1:3" x14ac:dyDescent="0.25">
      <c r="A89" s="10">
        <v>4274</v>
      </c>
      <c r="B89" s="10" t="s">
        <v>102</v>
      </c>
      <c r="C89" s="3">
        <v>15500</v>
      </c>
    </row>
    <row r="90" spans="1:3" x14ac:dyDescent="0.25">
      <c r="A90" s="10">
        <v>4275</v>
      </c>
      <c r="B90" s="10" t="s">
        <v>103</v>
      </c>
      <c r="C90" s="3">
        <v>7250</v>
      </c>
    </row>
    <row r="91" spans="1:3" x14ac:dyDescent="0.25">
      <c r="A91" s="10">
        <v>4276</v>
      </c>
      <c r="B91" s="10" t="s">
        <v>104</v>
      </c>
      <c r="C91" s="3">
        <v>7000</v>
      </c>
    </row>
    <row r="92" spans="1:3" x14ac:dyDescent="0.25">
      <c r="A92" s="10">
        <v>4278</v>
      </c>
      <c r="B92" s="10" t="s">
        <v>105</v>
      </c>
      <c r="C92" s="3">
        <v>0</v>
      </c>
    </row>
    <row r="93" spans="1:3" x14ac:dyDescent="0.25">
      <c r="A93" s="10">
        <v>4279</v>
      </c>
      <c r="B93" s="10" t="s">
        <v>106</v>
      </c>
      <c r="C93" s="3">
        <v>5000</v>
      </c>
    </row>
    <row r="94" spans="1:3" x14ac:dyDescent="0.25">
      <c r="A94" s="10">
        <v>4280</v>
      </c>
      <c r="B94" s="10" t="s">
        <v>107</v>
      </c>
      <c r="C94" s="3">
        <v>7800</v>
      </c>
    </row>
    <row r="95" spans="1:3" x14ac:dyDescent="0.25">
      <c r="A95" s="10">
        <v>4281</v>
      </c>
      <c r="B95" s="10" t="s">
        <v>108</v>
      </c>
      <c r="C95" s="3">
        <v>7500</v>
      </c>
    </row>
    <row r="96" spans="1:3" x14ac:dyDescent="0.25">
      <c r="A96" s="10">
        <v>4282</v>
      </c>
      <c r="B96" s="10" t="s">
        <v>109</v>
      </c>
      <c r="C96" s="3">
        <v>500</v>
      </c>
    </row>
    <row r="97" spans="1:3" x14ac:dyDescent="0.25">
      <c r="A97" s="10">
        <v>4305</v>
      </c>
      <c r="B97" s="10" t="s">
        <v>110</v>
      </c>
      <c r="C97" s="3">
        <v>12000</v>
      </c>
    </row>
    <row r="98" spans="1:3" x14ac:dyDescent="0.25">
      <c r="A98" s="17"/>
      <c r="B98" s="18"/>
      <c r="C98" s="9">
        <f>SUM(C21:C97)</f>
        <v>691510</v>
      </c>
    </row>
  </sheetData>
  <mergeCells count="4">
    <mergeCell ref="A20:B20"/>
    <mergeCell ref="H24:I24"/>
    <mergeCell ref="H25:I25"/>
    <mergeCell ref="H26:I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I5" sqref="I5"/>
    </sheetView>
  </sheetViews>
  <sheetFormatPr defaultRowHeight="15" x14ac:dyDescent="0.25"/>
  <cols>
    <col min="1" max="1" width="14" bestFit="1" customWidth="1"/>
    <col min="2" max="2" width="13.7109375" bestFit="1" customWidth="1"/>
    <col min="3" max="3" width="14.28515625" style="20" bestFit="1" customWidth="1"/>
    <col min="5" max="5" width="31.7109375" customWidth="1"/>
    <col min="6" max="6" width="11.5703125" hidden="1" customWidth="1"/>
    <col min="7" max="7" width="14.28515625" bestFit="1" customWidth="1"/>
    <col min="9" max="9" width="25.28515625" customWidth="1"/>
    <col min="11" max="11" width="12.42578125" bestFit="1" customWidth="1"/>
  </cols>
  <sheetData>
    <row r="1" spans="1:13" ht="26.25" x14ac:dyDescent="0.4">
      <c r="A1" s="19" t="s">
        <v>111</v>
      </c>
    </row>
    <row r="3" spans="1:13" s="21" customFormat="1" ht="33.75" thickBot="1" x14ac:dyDescent="0.4">
      <c r="A3" s="21" t="s">
        <v>112</v>
      </c>
      <c r="B3" s="21" t="s">
        <v>113</v>
      </c>
      <c r="C3" s="22">
        <v>450000</v>
      </c>
      <c r="E3" s="23" t="s">
        <v>114</v>
      </c>
      <c r="F3" s="23"/>
      <c r="G3" s="23" t="s">
        <v>115</v>
      </c>
      <c r="K3" s="24">
        <f>SUM(C4-C3)</f>
        <v>15000</v>
      </c>
    </row>
    <row r="4" spans="1:13" s="21" customFormat="1" ht="24" thickBot="1" x14ac:dyDescent="0.4">
      <c r="A4" s="21" t="s">
        <v>116</v>
      </c>
      <c r="B4" s="21" t="s">
        <v>117</v>
      </c>
      <c r="C4" s="25">
        <v>465000</v>
      </c>
      <c r="E4" s="26">
        <f>SUM(K3/C3)</f>
        <v>3.3333333333333333E-2</v>
      </c>
      <c r="F4" s="27">
        <f>SUM((C4/2988.95)/A9)*100</f>
        <v>100.73215231658834</v>
      </c>
      <c r="G4" s="28">
        <f>SUM(F4-100)</f>
        <v>0.73215231658834057</v>
      </c>
      <c r="I4" s="21" t="s">
        <v>118</v>
      </c>
    </row>
    <row r="5" spans="1:13" x14ac:dyDescent="0.25">
      <c r="C5" s="29"/>
      <c r="I5" t="s">
        <v>119</v>
      </c>
    </row>
    <row r="6" spans="1:13" x14ac:dyDescent="0.25">
      <c r="G6" s="20"/>
      <c r="H6" s="20"/>
      <c r="I6" s="20"/>
    </row>
    <row r="7" spans="1:13" x14ac:dyDescent="0.25">
      <c r="A7" s="20" t="s">
        <v>112</v>
      </c>
      <c r="B7" s="20" t="s">
        <v>116</v>
      </c>
      <c r="D7" s="30"/>
      <c r="E7" s="31" t="s">
        <v>120</v>
      </c>
      <c r="F7" s="31"/>
      <c r="G7" s="32" t="s">
        <v>121</v>
      </c>
      <c r="H7" s="20"/>
      <c r="I7" s="33" t="s">
        <v>122</v>
      </c>
      <c r="L7" s="12">
        <v>855212</v>
      </c>
      <c r="M7" s="12"/>
    </row>
    <row r="8" spans="1:13" x14ac:dyDescent="0.25">
      <c r="A8" s="20">
        <v>2913.71</v>
      </c>
      <c r="B8" s="20">
        <v>2988.95</v>
      </c>
      <c r="C8" s="20" t="s">
        <v>123</v>
      </c>
      <c r="E8" s="34" t="s">
        <v>124</v>
      </c>
      <c r="F8" s="34">
        <f>SUM((425000/2988.95)/154.44)*100</f>
        <v>92.068376917571456</v>
      </c>
      <c r="G8" s="35">
        <f t="shared" ref="G8:G13" si="0">SUM(F8-100)</f>
        <v>-7.9316230824285441</v>
      </c>
      <c r="H8" s="36"/>
      <c r="I8" s="33" t="s">
        <v>125</v>
      </c>
      <c r="L8" s="12">
        <v>10638</v>
      </c>
      <c r="M8" s="12">
        <f>L7-(L8+L9)</f>
        <v>379574</v>
      </c>
    </row>
    <row r="9" spans="1:13" x14ac:dyDescent="0.25">
      <c r="A9" s="36">
        <v>154.44227462582069</v>
      </c>
      <c r="B9" s="36">
        <f>SUM(C4/2988.95)</f>
        <v>155.57302731728535</v>
      </c>
      <c r="C9" s="20" t="s">
        <v>126</v>
      </c>
      <c r="D9" s="30"/>
      <c r="E9" s="37" t="s">
        <v>127</v>
      </c>
      <c r="F9" s="34">
        <f>SUM((430000/2988.95)/154.44)*100</f>
        <v>93.151534293072288</v>
      </c>
      <c r="G9" s="35">
        <f t="shared" si="0"/>
        <v>-6.8484657069277119</v>
      </c>
      <c r="I9" s="38" t="s">
        <v>128</v>
      </c>
      <c r="L9" s="12">
        <v>465000</v>
      </c>
      <c r="M9" s="12"/>
    </row>
    <row r="10" spans="1:13" x14ac:dyDescent="0.25">
      <c r="E10" s="34" t="s">
        <v>129</v>
      </c>
      <c r="F10" s="34">
        <f>SUM((435000/2988.95)/154.44)*100</f>
        <v>94.234691668573149</v>
      </c>
      <c r="G10" s="35">
        <f t="shared" si="0"/>
        <v>-5.7653083314268514</v>
      </c>
      <c r="I10" s="38"/>
    </row>
    <row r="11" spans="1:13" x14ac:dyDescent="0.25">
      <c r="B11" s="4">
        <f>SUM(B9-A9)/52</f>
        <v>2.1745244066628162E-2</v>
      </c>
      <c r="C11" s="20" t="s">
        <v>130</v>
      </c>
      <c r="E11" s="34" t="s">
        <v>131</v>
      </c>
      <c r="F11" s="34">
        <f>SUM((440000/2988.95)/154.44)*100</f>
        <v>95.317849044073981</v>
      </c>
      <c r="G11" s="35">
        <f t="shared" si="0"/>
        <v>-4.6821509559260193</v>
      </c>
      <c r="I11" s="38" t="s">
        <v>132</v>
      </c>
    </row>
    <row r="12" spans="1:13" x14ac:dyDescent="0.25">
      <c r="E12" s="34" t="s">
        <v>133</v>
      </c>
      <c r="F12" s="34">
        <f>SUM((445000/2988.95)/154.44)*100</f>
        <v>96.401006419574827</v>
      </c>
      <c r="G12" s="35">
        <f t="shared" si="0"/>
        <v>-3.5989935804251729</v>
      </c>
    </row>
    <row r="13" spans="1:13" x14ac:dyDescent="0.25">
      <c r="E13" s="34" t="s">
        <v>134</v>
      </c>
      <c r="F13" s="34">
        <f>SUM((450000/2988.95)/154.44)*100</f>
        <v>97.484163795075659</v>
      </c>
      <c r="G13" s="35">
        <f t="shared" si="0"/>
        <v>-2.5158362049243408</v>
      </c>
    </row>
    <row r="14" spans="1:13" x14ac:dyDescent="0.25">
      <c r="E14" s="34" t="s">
        <v>135</v>
      </c>
      <c r="F14" s="34">
        <f>SUM((455000/2988.95)/154.44)*100</f>
        <v>98.567321170576506</v>
      </c>
      <c r="G14" s="35">
        <f>SUM(F14-100)</f>
        <v>-1.4326788294234944</v>
      </c>
    </row>
    <row r="15" spans="1:13" x14ac:dyDescent="0.25">
      <c r="E15" s="34" t="s">
        <v>136</v>
      </c>
      <c r="F15" s="34">
        <f>SUM((460000/2988.95)/154.44)*100</f>
        <v>99.650478546077338</v>
      </c>
      <c r="G15" s="35">
        <f>SUM(F15-100)</f>
        <v>-0.34952145392266232</v>
      </c>
    </row>
    <row r="18" spans="1:7" x14ac:dyDescent="0.25">
      <c r="A18" s="1"/>
      <c r="E18" s="1" t="s">
        <v>137</v>
      </c>
    </row>
    <row r="19" spans="1:7" x14ac:dyDescent="0.25">
      <c r="C19" s="4"/>
      <c r="G19" s="4"/>
    </row>
    <row r="20" spans="1:7" x14ac:dyDescent="0.25">
      <c r="C20" s="4"/>
      <c r="G20" s="4"/>
    </row>
    <row r="21" spans="1:7" x14ac:dyDescent="0.25">
      <c r="C21" s="4"/>
      <c r="G21" s="4"/>
    </row>
    <row r="22" spans="1:7" x14ac:dyDescent="0.25">
      <c r="C22" s="4"/>
      <c r="G22" s="4"/>
    </row>
    <row r="23" spans="1:7" x14ac:dyDescent="0.25">
      <c r="C23" s="4"/>
      <c r="G23" s="4"/>
    </row>
    <row r="24" spans="1:7" x14ac:dyDescent="0.25">
      <c r="C24" s="39"/>
      <c r="G24" s="39"/>
    </row>
  </sheetData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23-24</vt:lpstr>
      <vt:lpstr>Precept 23-24</vt:lpstr>
      <vt:lpstr>'Precept 23-24'!Print_Area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Coleford Town Council Budget Info 2023 to 2024</dc:title>
  <dc:subject>Coleford Town Council Budget Info 2023 to 2024</dc:subject>
  <dc:creator>CTC</dc:creator>
  <cp:lastModifiedBy>Chris Kent</cp:lastModifiedBy>
  <dcterms:created xsi:type="dcterms:W3CDTF">2023-03-21T12:11:14Z</dcterms:created>
  <dcterms:modified xsi:type="dcterms:W3CDTF">2023-03-22T14:56:16Z</dcterms:modified>
</cp:coreProperties>
</file>